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8_{8D5B827A-B89B-4B85-961E-05004223C96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Obligaciones" sheetId="1" r:id="rId1"/>
    <sheet name="Amortización" sheetId="2" r:id="rId2"/>
    <sheet name="Indicadores (2)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4" l="1"/>
  <c r="C7" i="4"/>
  <c r="C8" i="4" s="1"/>
  <c r="J10" i="1" l="1"/>
  <c r="K9" i="1" l="1"/>
  <c r="K8" i="1"/>
  <c r="K7" i="1"/>
  <c r="D15" i="4" l="1"/>
  <c r="C17" i="4" l="1"/>
  <c r="G7" i="2" l="1"/>
  <c r="G9" i="2" l="1"/>
  <c r="G11" i="2" s="1"/>
  <c r="G13" i="2" s="1"/>
  <c r="D17" i="4" s="1"/>
  <c r="G10" i="1"/>
  <c r="I10" i="1"/>
  <c r="K10" i="1" l="1"/>
  <c r="C18" i="4"/>
  <c r="D18" i="4"/>
  <c r="D7" i="4"/>
  <c r="D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Isabel Sierra Sierra</author>
  </authors>
  <commentList>
    <comment ref="C1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<sst xmlns="http://schemas.openxmlformats.org/spreadsheetml/2006/main" count="52" uniqueCount="44">
  <si>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</si>
  <si>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</si>
  <si>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</si>
  <si>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</si>
  <si>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</si>
  <si>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</si>
  <si>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</si>
  <si>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</si>
  <si>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</si>
  <si>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</si>
  <si>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</si>
  <si>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</si>
  <si>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</si>
  <si>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</si>
  <si>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</si>
  <si>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</si>
  <si>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</si>
  <si>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</si>
  <si>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</si>
  <si>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</si>
  <si>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</si>
  <si>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</si>
  <si>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</si>
  <si>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</si>
  <si>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</si>
  <si>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</si>
  <si>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</si>
  <si>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</si>
  <si>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</si>
  <si>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</si>
  <si>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</si>
  <si>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</si>
  <si>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</si>
  <si>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</si>
  <si>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</si>
  <si>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</si>
  <si>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</si>
  <si>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</si>
  <si>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Deuda Pública Bruta Total al 31 de Diciembre del año 2019</t>
  </si>
  <si>
    <t>Enero-Marzo 2021</t>
  </si>
  <si>
    <t>Deuda Pública Bruta Total al 31 de diciembre del año 2020</t>
  </si>
  <si>
    <t>Deuda Pública Bruta Total  descontando la amortización de Banobras al 31 de marzo de 2021</t>
  </si>
  <si>
    <t>AL 31 de Diciembre 2020</t>
  </si>
  <si>
    <t>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</si>
</sst>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6">
    <cellStyle name="Hipervínculo" xfId="4" builtinId="8"/>
    <cellStyle name="Millares" xfId="1" builtinId="3"/>
    <cellStyle name="Millares 2" xfId="5" xr:uid="{00000000-0005-0000-0000-000002000000}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</xdr:col>
      <xdr:colOff>647700</xdr:colOff>
      <xdr:row>3</xdr:row>
      <xdr:rowOff>228599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2E8A88A2-C34A-45D9-984D-1DAE1041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628650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7327</xdr:colOff>
      <xdr:row>0</xdr:row>
      <xdr:rowOff>58615</xdr:rowOff>
    </xdr:from>
    <xdr:to>
      <xdr:col>1</xdr:col>
      <xdr:colOff>635977</xdr:colOff>
      <xdr:row>3</xdr:row>
      <xdr:rowOff>0</xdr:rowOff>
    </xdr:to>
    <xdr:pic>
      <xdr:nvPicPr>
        <xdr:cNvPr id="5" name="Imagen 4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115D8464-7F92-4E66-9658-D26A4A9A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327" y="58615"/>
          <a:ext cx="628650" cy="51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161924</xdr:rowOff>
    </xdr:from>
    <xdr:to>
      <xdr:col>1</xdr:col>
      <xdr:colOff>828675</xdr:colOff>
      <xdr:row>4</xdr:row>
      <xdr:rowOff>9524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6A0715EA-5DDB-4819-9A32-349953FF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4"/>
          <a:ext cx="7715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2"/>
  <sheetViews>
    <sheetView showGridLines="0" tabSelected="1" view="pageBreakPreview" topLeftCell="B1" zoomScaleNormal="100" zoomScaleSheetLayoutView="100" workbookViewId="0">
      <selection activeCell="B2" sqref="B2:K2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3" t="s">
        <v>7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25">
      <c r="B3" s="56" t="s">
        <v>8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899999999999999" customHeight="1" thickBot="1" x14ac:dyDescent="0.3">
      <c r="B4" s="59" t="s">
        <v>39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25">
      <c r="B5" s="62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6" t="s">
        <v>14</v>
      </c>
      <c r="H5" s="64" t="s">
        <v>15</v>
      </c>
      <c r="I5" s="49" t="s">
        <v>16</v>
      </c>
      <c r="J5" s="51" t="s">
        <v>17</v>
      </c>
      <c r="K5" s="52"/>
    </row>
    <row r="6" spans="2:11" ht="23.25" thickBot="1" x14ac:dyDescent="0.3">
      <c r="B6" s="63"/>
      <c r="C6" s="65"/>
      <c r="D6" s="65"/>
      <c r="E6" s="65"/>
      <c r="F6" s="65"/>
      <c r="G6" s="67"/>
      <c r="H6" s="65"/>
      <c r="I6" s="50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28</v>
      </c>
      <c r="D7" s="10" t="s">
        <v>22</v>
      </c>
      <c r="E7" s="11" t="s">
        <v>23</v>
      </c>
      <c r="F7" s="12" t="s">
        <v>24</v>
      </c>
      <c r="G7" s="32">
        <v>540000000</v>
      </c>
      <c r="H7" s="12" t="s">
        <v>37</v>
      </c>
      <c r="I7" s="32">
        <v>397500000</v>
      </c>
      <c r="J7" s="32">
        <v>135000000</v>
      </c>
      <c r="K7" s="13">
        <f>J7*1/I7</f>
        <v>0.33962264150943394</v>
      </c>
    </row>
    <row r="8" spans="2:11" ht="30.75" customHeight="1" x14ac:dyDescent="0.25">
      <c r="B8" s="9" t="s">
        <v>20</v>
      </c>
      <c r="C8" s="10" t="s">
        <v>21</v>
      </c>
      <c r="D8" s="10" t="s">
        <v>25</v>
      </c>
      <c r="E8" s="11" t="s">
        <v>26</v>
      </c>
      <c r="F8" s="12" t="s">
        <v>27</v>
      </c>
      <c r="G8" s="32">
        <v>609801665.26999998</v>
      </c>
      <c r="H8" s="12" t="s">
        <v>37</v>
      </c>
      <c r="I8" s="32">
        <v>439630661.70999998</v>
      </c>
      <c r="J8" s="32">
        <v>160993183.047216</v>
      </c>
      <c r="K8" s="13">
        <f>J8*1/I8</f>
        <v>0.36620098885053265</v>
      </c>
    </row>
    <row r="9" spans="2:11" ht="30.75" customHeight="1" x14ac:dyDescent="0.25">
      <c r="B9" s="9" t="s">
        <v>20</v>
      </c>
      <c r="C9" s="10" t="s">
        <v>28</v>
      </c>
      <c r="D9" s="10" t="s">
        <v>29</v>
      </c>
      <c r="E9" s="11" t="s">
        <v>26</v>
      </c>
      <c r="F9" s="11" t="s">
        <v>30</v>
      </c>
      <c r="G9" s="33">
        <v>255769230</v>
      </c>
      <c r="H9" s="12" t="s">
        <v>37</v>
      </c>
      <c r="I9" s="32">
        <v>200311830</v>
      </c>
      <c r="J9" s="32">
        <v>52703110</v>
      </c>
      <c r="K9" s="13">
        <f>J9*1/I9</f>
        <v>0.26310532932578173</v>
      </c>
    </row>
    <row r="10" spans="2:11" ht="28.5" customHeight="1" thickBot="1" x14ac:dyDescent="0.3">
      <c r="B10" s="14"/>
      <c r="C10" s="15"/>
      <c r="D10" s="15"/>
      <c r="E10" s="15"/>
      <c r="F10" s="15"/>
      <c r="G10" s="34">
        <f>SUM(G7:G9)</f>
        <v>1405570895.27</v>
      </c>
      <c r="H10" s="15"/>
      <c r="I10" s="35">
        <f>SUM(I7:I9)</f>
        <v>1037442491.71</v>
      </c>
      <c r="J10" s="35">
        <f>SUM(J7:J9)</f>
        <v>348696293.047216</v>
      </c>
      <c r="K10" s="16">
        <f>J10*1/I10</f>
        <v>0.33611144312439473</v>
      </c>
    </row>
    <row r="12" spans="2:11" x14ac:dyDescent="0.25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13"/>
  <sheetViews>
    <sheetView showGridLines="0" view="pageBreakPreview" zoomScale="130" zoomScaleNormal="100" zoomScaleSheetLayoutView="130" workbookViewId="0">
      <selection activeCell="C3" sqref="C3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40</v>
      </c>
      <c r="C6" s="76"/>
      <c r="D6" s="76"/>
      <c r="E6" s="76"/>
      <c r="F6" s="76"/>
      <c r="G6" s="36">
        <v>1056874601.8</v>
      </c>
    </row>
    <row r="7" spans="2:7" ht="22.5" customHeight="1" x14ac:dyDescent="0.25">
      <c r="B7" s="75" t="s">
        <v>38</v>
      </c>
      <c r="C7" s="76"/>
      <c r="D7" s="76"/>
      <c r="E7" s="76"/>
      <c r="F7" s="76"/>
      <c r="G7" s="37">
        <f>+G6</f>
        <v>1056874601.8</v>
      </c>
    </row>
    <row r="8" spans="2:7" ht="23.25" customHeight="1" x14ac:dyDescent="0.25">
      <c r="B8" s="68" t="s">
        <v>2</v>
      </c>
      <c r="C8" s="69"/>
      <c r="D8" s="69"/>
      <c r="E8" s="69"/>
      <c r="F8" s="69"/>
      <c r="G8" s="38">
        <v>9177820.0899999999</v>
      </c>
    </row>
    <row r="9" spans="2:7" ht="23.25" customHeight="1" x14ac:dyDescent="0.25">
      <c r="B9" s="68" t="s">
        <v>3</v>
      </c>
      <c r="C9" s="69"/>
      <c r="D9" s="69"/>
      <c r="E9" s="69"/>
      <c r="F9" s="69"/>
      <c r="G9" s="38">
        <f>G7-G8</f>
        <v>1047696781.7099999</v>
      </c>
    </row>
    <row r="10" spans="2:7" ht="19.5" customHeight="1" x14ac:dyDescent="0.25">
      <c r="B10" s="77" t="s">
        <v>4</v>
      </c>
      <c r="C10" s="78"/>
      <c r="D10" s="78"/>
      <c r="E10" s="78"/>
      <c r="F10" s="78"/>
      <c r="G10" s="39">
        <v>2754290</v>
      </c>
    </row>
    <row r="11" spans="2:7" ht="20.25" customHeight="1" x14ac:dyDescent="0.25">
      <c r="B11" s="68" t="s">
        <v>5</v>
      </c>
      <c r="C11" s="69"/>
      <c r="D11" s="69"/>
      <c r="E11" s="69"/>
      <c r="F11" s="69"/>
      <c r="G11" s="39">
        <f>G9-G10</f>
        <v>1044942491.7099999</v>
      </c>
    </row>
    <row r="12" spans="2:7" ht="20.25" customHeight="1" x14ac:dyDescent="0.25">
      <c r="B12" s="68" t="s">
        <v>6</v>
      </c>
      <c r="C12" s="69"/>
      <c r="D12" s="69"/>
      <c r="E12" s="69"/>
      <c r="F12" s="69"/>
      <c r="G12" s="39">
        <v>7500000</v>
      </c>
    </row>
    <row r="13" spans="2:7" ht="25.5" customHeight="1" thickBot="1" x14ac:dyDescent="0.3">
      <c r="B13" s="70" t="s">
        <v>41</v>
      </c>
      <c r="C13" s="71"/>
      <c r="D13" s="71"/>
      <c r="E13" s="71"/>
      <c r="F13" s="71"/>
      <c r="G13" s="40">
        <f>G11-G12</f>
        <v>1037442491.7099999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28"/>
  <sheetViews>
    <sheetView showGridLines="0" view="pageBreakPreview" zoomScaleNormal="100" zoomScaleSheetLayoutView="100" workbookViewId="0">
      <selection activeCell="J10" sqref="J10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42</v>
      </c>
      <c r="D5" s="31" t="s">
        <v>43</v>
      </c>
    </row>
    <row r="6" spans="2:5" x14ac:dyDescent="0.25">
      <c r="B6" s="22" t="s">
        <v>31</v>
      </c>
      <c r="C6" s="41">
        <v>118503000000</v>
      </c>
      <c r="D6" s="42">
        <v>118503000000</v>
      </c>
    </row>
    <row r="7" spans="2:5" ht="15.75" thickBot="1" x14ac:dyDescent="0.3">
      <c r="B7" s="23" t="s">
        <v>32</v>
      </c>
      <c r="C7" s="43">
        <f>Amortización!G6</f>
        <v>1056874601.8</v>
      </c>
      <c r="D7" s="44">
        <f>+D17</f>
        <v>1037442491.7099999</v>
      </c>
    </row>
    <row r="8" spans="2:5" ht="15.75" thickBot="1" x14ac:dyDescent="0.3">
      <c r="B8" s="24" t="s">
        <v>33</v>
      </c>
      <c r="C8" s="25">
        <f>C7/C6</f>
        <v>8.9185472249647679E-3</v>
      </c>
      <c r="D8" s="25">
        <f>D7/D6</f>
        <v>8.7545673249622372E-3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34</v>
      </c>
      <c r="C11" s="19"/>
      <c r="D11" s="19"/>
      <c r="E11" s="1"/>
    </row>
    <row r="12" spans="2:5" x14ac:dyDescent="0.25">
      <c r="B12" s="26" t="s">
        <v>36</v>
      </c>
      <c r="C12" s="27"/>
      <c r="D12" s="27"/>
      <c r="E12" s="6"/>
    </row>
    <row r="13" spans="2:5" x14ac:dyDescent="0.25">
      <c r="B13" s="27"/>
      <c r="C13" s="27"/>
      <c r="D13" s="27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8"/>
      <c r="C15" s="21" t="str">
        <f>C5</f>
        <v>AL 31 de Diciembre 2020</v>
      </c>
      <c r="D15" s="31" t="str">
        <f>D5</f>
        <v>AL 31 de Marzo de 2021</v>
      </c>
    </row>
    <row r="16" spans="2:5" x14ac:dyDescent="0.25">
      <c r="B16" s="22" t="s">
        <v>35</v>
      </c>
      <c r="C16" s="45">
        <v>1988476371.2100003</v>
      </c>
      <c r="D16" s="46">
        <v>1133927540.3900001</v>
      </c>
      <c r="E16" s="5"/>
    </row>
    <row r="17" spans="2:4" ht="15.75" thickBot="1" x14ac:dyDescent="0.3">
      <c r="B17" s="29" t="s">
        <v>32</v>
      </c>
      <c r="C17" s="47">
        <f>C7</f>
        <v>1056874601.8</v>
      </c>
      <c r="D17" s="48">
        <f>+Amortización!G13</f>
        <v>1037442491.7099999</v>
      </c>
    </row>
    <row r="18" spans="2:4" ht="15.75" thickBot="1" x14ac:dyDescent="0.3">
      <c r="B18" s="24" t="s">
        <v>33</v>
      </c>
      <c r="C18" s="30">
        <f>C17/C16</f>
        <v>0.53149970354281106</v>
      </c>
      <c r="D18" s="30">
        <f>D17/D16</f>
        <v>0.91491074584288223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 xr:uid="{00000000-0004-0000-0200-000000000000}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Jonathan Edmundo Contreras Veloz</cp:lastModifiedBy>
  <cp:lastPrinted>2019-10-17T15:42:58Z</cp:lastPrinted>
  <dcterms:created xsi:type="dcterms:W3CDTF">2016-06-13T19:42:18Z</dcterms:created>
  <dcterms:modified xsi:type="dcterms:W3CDTF">2021-05-05T16:43:33Z</dcterms:modified>
</cp:coreProperties>
</file>